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b3d3be29eed22e8/Saxion Analist/Periode 3.2/Profiel GC/"/>
    </mc:Choice>
  </mc:AlternateContent>
  <xr:revisionPtr revIDLastSave="0" documentId="8_{05673F2D-334D-46F7-8266-815F16077875}" xr6:coauthVersionLast="41" xr6:coauthVersionMax="41" xr10:uidLastSave="{00000000-0000-0000-0000-000000000000}"/>
  <bookViews>
    <workbookView xWindow="-120" yWindow="-120" windowWidth="20730" windowHeight="11160" activeTab="1" xr2:uid="{8C100CA4-1E33-455D-95AD-11AF3E85FBDB}"/>
  </bookViews>
  <sheets>
    <sheet name="Serie 1 lijn 1 en 2" sheetId="1" r:id="rId1"/>
    <sheet name="Serie 2 lijn 1 en 2" sheetId="4" r:id="rId2"/>
    <sheet name="Serie 3 lijn 1 en 2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2" i="4" l="1"/>
  <c r="I6" i="4" l="1"/>
  <c r="B33" i="4" s="1"/>
  <c r="I7" i="4"/>
  <c r="C33" i="4" s="1"/>
  <c r="I8" i="4"/>
  <c r="I9" i="4"/>
  <c r="I10" i="4"/>
  <c r="I11" i="4"/>
  <c r="I5" i="4"/>
  <c r="D6" i="4"/>
  <c r="D32" i="4" s="1"/>
  <c r="D7" i="4"/>
  <c r="D8" i="4"/>
  <c r="D9" i="4"/>
  <c r="D10" i="4"/>
  <c r="D11" i="4"/>
  <c r="D5" i="4"/>
  <c r="L4" i="4"/>
  <c r="L3" i="4"/>
  <c r="C32" i="4"/>
  <c r="L5" i="4"/>
  <c r="D4" i="1"/>
  <c r="I4" i="1"/>
  <c r="E33" i="4" l="1"/>
  <c r="D33" i="4"/>
  <c r="B32" i="4"/>
  <c r="I10" i="5"/>
  <c r="D10" i="5"/>
  <c r="I9" i="5"/>
  <c r="D9" i="5"/>
  <c r="I8" i="5"/>
  <c r="D8" i="5"/>
  <c r="I7" i="5"/>
  <c r="D7" i="5"/>
  <c r="I6" i="5"/>
  <c r="D6" i="5"/>
  <c r="I5" i="5"/>
  <c r="D5" i="5"/>
  <c r="L4" i="5"/>
  <c r="I4" i="5"/>
  <c r="D33" i="5" s="1"/>
  <c r="D4" i="5"/>
  <c r="L3" i="5"/>
  <c r="I5" i="1"/>
  <c r="I6" i="1"/>
  <c r="I7" i="1"/>
  <c r="I8" i="1"/>
  <c r="I9" i="1"/>
  <c r="I10" i="1"/>
  <c r="D5" i="1"/>
  <c r="D6" i="1"/>
  <c r="D7" i="1"/>
  <c r="D8" i="1"/>
  <c r="D9" i="1"/>
  <c r="D10" i="1"/>
  <c r="L5" i="5" l="1"/>
  <c r="B33" i="5"/>
  <c r="D32" i="5"/>
  <c r="D34" i="5"/>
  <c r="C32" i="5"/>
  <c r="C33" i="5"/>
  <c r="E33" i="5" s="1"/>
  <c r="B32" i="5"/>
  <c r="B34" i="5" s="1"/>
  <c r="L4" i="1"/>
  <c r="L3" i="1"/>
  <c r="E32" i="5" l="1"/>
  <c r="C34" i="5"/>
  <c r="E34" i="5" s="1"/>
  <c r="L5" i="1"/>
  <c r="B32" i="1" l="1"/>
  <c r="C32" i="1"/>
  <c r="D32" i="1"/>
  <c r="D33" i="1"/>
  <c r="C33" i="1"/>
  <c r="B33" i="1"/>
  <c r="E33" i="1" l="1"/>
  <c r="D34" i="1"/>
  <c r="E32" i="1"/>
  <c r="C34" i="1"/>
  <c r="B34" i="1"/>
  <c r="E34" i="1" l="1"/>
</calcChain>
</file>

<file path=xl/sharedStrings.xml><?xml version="1.0" encoding="utf-8"?>
<sst xmlns="http://schemas.openxmlformats.org/spreadsheetml/2006/main" count="139" uniqueCount="42">
  <si>
    <t>Monster:</t>
  </si>
  <si>
    <t>10% ethanol + 90% butanol</t>
  </si>
  <si>
    <t>Area ethanol:</t>
  </si>
  <si>
    <t>Benzine puur</t>
  </si>
  <si>
    <t>Benzine + 5% ethanol</t>
  </si>
  <si>
    <t>Benzine + 10% ethanol</t>
  </si>
  <si>
    <t>Benzine + 15% ethanol</t>
  </si>
  <si>
    <t>Benzine + 20% ethanol</t>
  </si>
  <si>
    <t>Benzine + 25% ethanol</t>
  </si>
  <si>
    <t>Benzine + 30% ethanol</t>
  </si>
  <si>
    <t>Retentie tijd (S):</t>
  </si>
  <si>
    <t>Lijn 1</t>
  </si>
  <si>
    <t>Lijn 2</t>
  </si>
  <si>
    <t>Gem</t>
  </si>
  <si>
    <t>Meting:</t>
  </si>
  <si>
    <t>Gecorrigeerde ethanol area (ST):</t>
  </si>
  <si>
    <t>x</t>
  </si>
  <si>
    <t>Ethanol area in pure benzine</t>
  </si>
  <si>
    <t>Area ethanol</t>
  </si>
  <si>
    <t>Concentratie Ethanol toevoeging</t>
  </si>
  <si>
    <t>Percentage (%)</t>
  </si>
  <si>
    <t>Ethanol gehalte in benzine</t>
  </si>
  <si>
    <t>Gemiddelde</t>
  </si>
  <si>
    <t>Meting</t>
  </si>
  <si>
    <t>Richting</t>
  </si>
  <si>
    <t>Snijpunt</t>
  </si>
  <si>
    <t>R^2</t>
  </si>
  <si>
    <t>Lijn 1 (11-12-2019)</t>
  </si>
  <si>
    <t>Lijn 2 (12-12-2019)</t>
  </si>
  <si>
    <t>Lijn 2 (-12-2019)</t>
  </si>
  <si>
    <t>Lijn 1 (-12-2019)</t>
  </si>
  <si>
    <t xml:space="preserve"> </t>
  </si>
  <si>
    <t>Lijn 2 (-1-2020)</t>
  </si>
  <si>
    <t>Ethanol puur</t>
  </si>
  <si>
    <t>6 ml benzine aangevuld met butanol</t>
  </si>
  <si>
    <t>6 ml benzine + 0,5 ml ethanol aangevuld met butanol</t>
  </si>
  <si>
    <t>6 ml benzine + 1,0 ml ethanol aangevuld met butanol</t>
  </si>
  <si>
    <t>6 ml benzine + 1,5 ml ethanol aangevuld met butanol</t>
  </si>
  <si>
    <t>6 ml benzine + 2,0 ml ethanol aangevuld met butanol</t>
  </si>
  <si>
    <t>6 ml benzine + 2,5 ml ethanol aangevuld met butanol</t>
  </si>
  <si>
    <t>6 ml benzine + 3,0 ml ethanol aangevuld met butanol</t>
  </si>
  <si>
    <t>Lijn 1 (9-1-2020)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</si>
</sst>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1" xfId="0" applyFont="1" applyBorder="1"/>
    <xf numFmtId="164" fontId="0" fillId="0" borderId="1" xfId="0" applyNumberFormat="1" applyBorder="1"/>
    <xf numFmtId="164" fontId="0" fillId="0" borderId="5" xfId="0" applyNumberFormat="1" applyBorder="1"/>
    <xf numFmtId="0" fontId="1" fillId="0" borderId="1" xfId="0" applyFont="1" applyBorder="1" applyAlignment="1">
      <alignment horizontal="center"/>
    </xf>
  </cellXfs>
  <cellStyles count="1">
    <cellStyle name="Standaard" xfId="0" builtinId="0"/>
  </cellStyles>
  <dxfs count="81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0.0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Standaard lijn ethanol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Standaard lijn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8.3501395658875974E-2"/>
                  <c:y val="-0.1740907206037676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l-NL"/>
                </a:p>
              </c:txPr>
            </c:trendlineLbl>
          </c:trendline>
          <c:xVal>
            <c:numRef>
              <c:f>'Serie 1 lijn 1 en 2'!$N$3:$N$9</c:f>
              <c:numCache>
                <c:formatCode>General</c:formatCode>
                <c:ptCount val="7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xVal>
          <c:yVal>
            <c:numRef>
              <c:f>'Serie 1 lijn 1 en 2'!$D$4:$D$10</c:f>
              <c:numCache>
                <c:formatCode>General</c:formatCode>
                <c:ptCount val="7"/>
                <c:pt idx="0">
                  <c:v>0</c:v>
                </c:pt>
                <c:pt idx="1">
                  <c:v>29731</c:v>
                </c:pt>
                <c:pt idx="2">
                  <c:v>36326</c:v>
                </c:pt>
                <c:pt idx="3">
                  <c:v>67716</c:v>
                </c:pt>
                <c:pt idx="4">
                  <c:v>65981</c:v>
                </c:pt>
                <c:pt idx="5">
                  <c:v>63796</c:v>
                </c:pt>
                <c:pt idx="6">
                  <c:v>108131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746-437B-B220-0B54D95DEA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6937776"/>
        <c:axId val="406936136"/>
      </c:scatterChart>
      <c:valAx>
        <c:axId val="406937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06936136"/>
        <c:crosses val="autoZero"/>
        <c:crossBetween val="midCat"/>
      </c:valAx>
      <c:valAx>
        <c:axId val="406936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069377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Standaard lijn ethanol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Standaard lijn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8.3501395658875974E-2"/>
                  <c:y val="-0.1696239430531585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l-NL"/>
                </a:p>
              </c:txPr>
            </c:trendlineLbl>
          </c:trendline>
          <c:xVal>
            <c:numRef>
              <c:f>'Serie 1 lijn 1 en 2'!$N$3:$N$9</c:f>
              <c:numCache>
                <c:formatCode>General</c:formatCode>
                <c:ptCount val="7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xVal>
          <c:yVal>
            <c:numRef>
              <c:f>'Serie 1 lijn 1 en 2'!$I$4:$I$10</c:f>
              <c:numCache>
                <c:formatCode>General</c:formatCode>
                <c:ptCount val="7"/>
                <c:pt idx="0">
                  <c:v>0</c:v>
                </c:pt>
                <c:pt idx="1">
                  <c:v>10394</c:v>
                </c:pt>
                <c:pt idx="2">
                  <c:v>143248</c:v>
                </c:pt>
                <c:pt idx="3">
                  <c:v>48386</c:v>
                </c:pt>
                <c:pt idx="4">
                  <c:v>30977</c:v>
                </c:pt>
                <c:pt idx="5">
                  <c:v>39539</c:v>
                </c:pt>
                <c:pt idx="6">
                  <c:v>56732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5EE-446E-8DD2-89381A6BA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6937776"/>
        <c:axId val="406936136"/>
      </c:scatterChart>
      <c:valAx>
        <c:axId val="406937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06936136"/>
        <c:crosses val="autoZero"/>
        <c:crossBetween val="midCat"/>
      </c:valAx>
      <c:valAx>
        <c:axId val="406936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069377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Standaard lijn ethanol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Standaard lijn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8.3501395658875974E-2"/>
                  <c:y val="-0.1740907206037676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l-NL"/>
                </a:p>
              </c:txPr>
            </c:trendlineLbl>
          </c:trendline>
          <c:xVal>
            <c:numRef>
              <c:f>'Serie 2 lijn 1 en 2'!$N$3:$N$9</c:f>
              <c:numCache>
                <c:formatCode>General</c:formatCode>
                <c:ptCount val="7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xVal>
          <c:yVal>
            <c:numRef>
              <c:f>'Serie 2 lijn 1 en 2'!$D$5:$D$11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17B-4E30-B415-2813ED15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6937776"/>
        <c:axId val="406936136"/>
      </c:scatterChart>
      <c:valAx>
        <c:axId val="406937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06936136"/>
        <c:crosses val="autoZero"/>
        <c:crossBetween val="midCat"/>
      </c:valAx>
      <c:valAx>
        <c:axId val="406936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069377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Standaard lijn ethanol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Standaard lijn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8.3501395658875974E-2"/>
                  <c:y val="-0.1696239430531585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l-NL"/>
                </a:p>
              </c:txPr>
            </c:trendlineLbl>
          </c:trendline>
          <c:xVal>
            <c:numRef>
              <c:f>'Serie 2 lijn 1 en 2'!$N$3:$N$9</c:f>
              <c:numCache>
                <c:formatCode>General</c:formatCode>
                <c:ptCount val="7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xVal>
          <c:yVal>
            <c:numRef>
              <c:f>'Serie 2 lijn 1 en 2'!$I$5:$I$11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10A-4AB6-A433-10CA68280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6937776"/>
        <c:axId val="406936136"/>
      </c:scatterChart>
      <c:valAx>
        <c:axId val="406937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06936136"/>
        <c:crosses val="autoZero"/>
        <c:crossBetween val="midCat"/>
      </c:valAx>
      <c:valAx>
        <c:axId val="406936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069377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Standaard lijn ethanol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Standaard lijn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8.3501395658875974E-2"/>
                  <c:y val="-0.1740907206037676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l-NL"/>
                </a:p>
              </c:txPr>
            </c:trendlineLbl>
          </c:trendline>
          <c:xVal>
            <c:numRef>
              <c:f>'Serie 3 lijn 1 en 2'!$N$3:$N$9</c:f>
              <c:numCache>
                <c:formatCode>General</c:formatCode>
                <c:ptCount val="7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xVal>
          <c:yVal>
            <c:numRef>
              <c:f>'Serie 3 lijn 1 en 2'!$D$4:$D$10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A83-4D8C-9368-07D9E6F706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6937776"/>
        <c:axId val="406936136"/>
      </c:scatterChart>
      <c:valAx>
        <c:axId val="406937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06936136"/>
        <c:crosses val="autoZero"/>
        <c:crossBetween val="midCat"/>
      </c:valAx>
      <c:valAx>
        <c:axId val="406936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069377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Standaard lijn ethanol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Standaard lijn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8.3501395658875974E-2"/>
                  <c:y val="-0.1696239430531585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l-NL"/>
                </a:p>
              </c:txPr>
            </c:trendlineLbl>
          </c:trendline>
          <c:xVal>
            <c:numRef>
              <c:f>'Serie 3 lijn 1 en 2'!$N$3:$N$9</c:f>
              <c:numCache>
                <c:formatCode>General</c:formatCode>
                <c:ptCount val="7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xVal>
          <c:yVal>
            <c:numRef>
              <c:f>'Serie 3 lijn 1 en 2'!$I$4:$I$10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648-477F-85F5-F998B0F888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6937776"/>
        <c:axId val="406936136"/>
      </c:scatterChart>
      <c:valAx>
        <c:axId val="406937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06936136"/>
        <c:crosses val="autoZero"/>
        <c:crossBetween val="midCat"/>
      </c:valAx>
      <c:valAx>
        <c:axId val="406936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069377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4762</xdr:rowOff>
    </xdr:from>
    <xdr:to>
      <xdr:col>3</xdr:col>
      <xdr:colOff>2143125</xdr:colOff>
      <xdr:row>26</xdr:row>
      <xdr:rowOff>180975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18DC28D1-D6A1-4E47-9D43-3C6049A425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12</xdr:row>
      <xdr:rowOff>0</xdr:rowOff>
    </xdr:from>
    <xdr:to>
      <xdr:col>8</xdr:col>
      <xdr:colOff>2143125</xdr:colOff>
      <xdr:row>26</xdr:row>
      <xdr:rowOff>176213</xdr:rowOff>
    </xdr:to>
    <xdr:graphicFrame macro="">
      <xdr:nvGraphicFramePr>
        <xdr:cNvPr id="5" name="Grafiek 4">
          <a:extLst>
            <a:ext uri="{FF2B5EF4-FFF2-40B4-BE49-F238E27FC236}">
              <a16:creationId xmlns:a16="http://schemas.microsoft.com/office/drawing/2014/main" id="{AD31286F-AF59-4EFB-91C3-BB56019A42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4762</xdr:rowOff>
    </xdr:from>
    <xdr:to>
      <xdr:col>3</xdr:col>
      <xdr:colOff>2143125</xdr:colOff>
      <xdr:row>26</xdr:row>
      <xdr:rowOff>180975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9AED8885-55D5-4A41-B00C-9065F757A8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12</xdr:row>
      <xdr:rowOff>0</xdr:rowOff>
    </xdr:from>
    <xdr:to>
      <xdr:col>8</xdr:col>
      <xdr:colOff>2143125</xdr:colOff>
      <xdr:row>26</xdr:row>
      <xdr:rowOff>176213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338D00C8-1164-4890-8476-41B30E5D83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4762</xdr:rowOff>
    </xdr:from>
    <xdr:to>
      <xdr:col>3</xdr:col>
      <xdr:colOff>2143125</xdr:colOff>
      <xdr:row>26</xdr:row>
      <xdr:rowOff>180975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777F9987-FC9E-4EE1-B3AE-DECD026343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12</xdr:row>
      <xdr:rowOff>0</xdr:rowOff>
    </xdr:from>
    <xdr:to>
      <xdr:col>8</xdr:col>
      <xdr:colOff>2143125</xdr:colOff>
      <xdr:row>26</xdr:row>
      <xdr:rowOff>176213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BAB343C6-0C01-4CE2-A643-2F8D6E4CF0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BC367F6-0D55-4C01-B850-C9891D3150AF}" name="Tabel2" displayName="Tabel2" ref="A2:D10" totalsRowShown="0" headerRowDxfId="80" headerRowBorderDxfId="79" tableBorderDxfId="78" totalsRowBorderDxfId="77">
  <autoFilter ref="A2:D10" xr:uid="{655DFD4D-47BB-43C5-9AA4-69FAAF206CD5}"/>
  <tableColumns count="4">
    <tableColumn id="1" xr3:uid="{C8F60DAD-DC21-47F8-968B-CCA2159D901D}" name="Monster:" dataDxfId="76"/>
    <tableColumn id="2" xr3:uid="{F9DB44A0-B8FD-4D1D-B65D-9B33B852658D}" name="Retentie tijd (S):" dataDxfId="75"/>
    <tableColumn id="3" xr3:uid="{240FDBD0-35B3-471B-8C33-F96FAAB30265}" name="Area ethanol:" dataDxfId="74"/>
    <tableColumn id="4" xr3:uid="{2A8867ED-A958-4AE6-8780-0DD32326E5A5}" name="Gecorrigeerde ethanol area (ST):" dataDxfId="73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81BDB3FA-9F8D-49EB-BC7D-D90392532AFA}" name="Tabel920" displayName="Tabel920" ref="A31:E33" totalsRowShown="0" headerRowDxfId="32">
  <autoFilter ref="A31:E33" xr:uid="{7DBBE626-12F0-4634-90F5-C9BDF012ABA8}"/>
  <tableColumns count="5">
    <tableColumn id="1" xr3:uid="{5856EFF1-7C0D-4D83-96EB-A83D8935116D}" name="Meting" dataDxfId="31"/>
    <tableColumn id="2" xr3:uid="{989CE6D6-4286-44BE-A9BF-8AB86D0931F5}" name="Richting" dataDxfId="30"/>
    <tableColumn id="3" xr3:uid="{0F00E1C1-223F-4514-B147-9D16EE2A19EB}" name="Snijpunt" dataDxfId="29"/>
    <tableColumn id="4" xr3:uid="{60E0669C-36EE-4AC5-AB3D-EC874327DD05}" name="R^2" dataDxfId="28"/>
    <tableColumn id="5" xr3:uid="{31C4450F-A39A-456E-B66B-88521FE856A9}" name="Percentage (%)" dataDxfId="27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862E946E-2B88-4F2B-B10F-5FC8FA3EA4FF}" name="Tabel21621" displayName="Tabel21621" ref="A2:D10" totalsRowShown="0" headerRowDxfId="26" headerRowBorderDxfId="25" tableBorderDxfId="24" totalsRowBorderDxfId="23">
  <autoFilter ref="A2:D10" xr:uid="{655DFD4D-47BB-43C5-9AA4-69FAAF206CD5}"/>
  <tableColumns count="4">
    <tableColumn id="1" xr3:uid="{018A4D1A-818A-423E-A32C-18977BD648B5}" name="Monster:" dataDxfId="22"/>
    <tableColumn id="2" xr3:uid="{89E2D209-3A72-41B1-8812-56E3ED031E16}" name="Retentie tijd (S):" dataDxfId="21"/>
    <tableColumn id="3" xr3:uid="{AF546F18-443B-4B5A-A642-8616137DFA3D}" name="Area ethanol:" dataDxfId="20"/>
    <tableColumn id="4" xr3:uid="{FA5CEF94-76EF-4354-BE40-E2B8313DCFE4}" name="Gecorrigeerde ethanol area (ST):" dataDxfId="19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1AE5EA1A-6957-4015-AD59-32F6F55EC832}" name="Tabel251722" displayName="Tabel251722" ref="F2:I10" totalsRowShown="0" headerRowDxfId="18" headerRowBorderDxfId="17" tableBorderDxfId="16" totalsRowBorderDxfId="15">
  <autoFilter ref="F2:I10" xr:uid="{999E5DD7-B394-4B0E-A1EB-2AC1F14EE79A}"/>
  <tableColumns count="4">
    <tableColumn id="1" xr3:uid="{BEB75B2D-77AE-4C6D-9CA2-29A6CDA0BCA0}" name="Monster:" dataDxfId="14"/>
    <tableColumn id="2" xr3:uid="{C9752040-07A1-4B1C-B1F7-6C96DDCDDBE9}" name="Retentie tijd (S):" dataDxfId="13"/>
    <tableColumn id="3" xr3:uid="{DD9AD022-EA7C-42E8-B810-E2C642BD02BA}" name="Area ethanol:" dataDxfId="12"/>
    <tableColumn id="4" xr3:uid="{714EA6CA-5C80-4E03-AF43-D292CFC6D0EA}" name="Gecorrigeerde ethanol area (ST):" dataDxfId="11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ABEE3850-5237-4E4B-A572-0A9CDC315086}" name="Tabel61823" displayName="Tabel61823" ref="K2:L5" totalsRowShown="0" headerRowDxfId="10">
  <autoFilter ref="K2:L5" xr:uid="{44B0B707-7F98-43E8-8A96-86706152C83E}"/>
  <tableColumns count="2">
    <tableColumn id="1" xr3:uid="{EE669CBB-DD1E-4D2F-BA79-F44E5E5D2BD3}" name="Meting:" dataDxfId="9"/>
    <tableColumn id="2" xr3:uid="{87A4078F-4DA7-4C8B-88A9-2049E0213607}" name="Area ethanol" dataDxfId="8">
      <calculatedColumnFormula>AVERAGE(L1:L2)</calculatedColumnFormula>
    </tableColumn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1EA82757-A8BA-4A01-8867-7A360984363F}" name="Tabel71924" displayName="Tabel71924" ref="N2:N9" totalsRowShown="0" headerRowDxfId="7">
  <autoFilter ref="N2:N9" xr:uid="{C29F08C8-825C-40BD-BA55-28E6842DE198}"/>
  <tableColumns count="1">
    <tableColumn id="1" xr3:uid="{C4BF9BD4-2BCB-45D0-9686-23DE21C2A68B}" name="Percentage (%)" dataDxfId="6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D6B3E33B-4610-43E5-BA91-7C21FA1979A8}" name="Tabel92025" displayName="Tabel92025" ref="A31:E34" totalsRowShown="0" headerRowDxfId="5">
  <autoFilter ref="A31:E34" xr:uid="{7DBBE626-12F0-4634-90F5-C9BDF012ABA8}"/>
  <tableColumns count="5">
    <tableColumn id="1" xr3:uid="{28A8DC92-67F5-46F2-8FAD-905B9603BC32}" name="Meting" dataDxfId="4"/>
    <tableColumn id="2" xr3:uid="{D8CD4FDB-3F31-4FF7-9F14-0455EE924C26}" name="Richting" dataDxfId="3"/>
    <tableColumn id="3" xr3:uid="{A56D142C-E770-4AE5-AA34-AFAD775FC872}" name="Snijpunt" dataDxfId="2"/>
    <tableColumn id="4" xr3:uid="{18539D98-5384-49FC-B4EB-FEB7C115DF11}" name="R^2" dataDxfId="1"/>
    <tableColumn id="5" xr3:uid="{ACF7015A-D336-4400-83B3-F90DAE568783}" name="Percentage (%)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4B1E36A-FFBE-4482-922F-F1F541977771}" name="Tabel25" displayName="Tabel25" ref="F2:I10" totalsRowShown="0" headerRowDxfId="72" headerRowBorderDxfId="71" tableBorderDxfId="70" totalsRowBorderDxfId="69">
  <autoFilter ref="F2:I10" xr:uid="{999E5DD7-B394-4B0E-A1EB-2AC1F14EE79A}"/>
  <tableColumns count="4">
    <tableColumn id="1" xr3:uid="{05F01190-4055-46D1-8A31-A4D5D99DCE82}" name="Monster:" dataDxfId="68"/>
    <tableColumn id="2" xr3:uid="{A5B36EEF-3B67-46BD-A06A-CD4C4BE69FFC}" name="Retentie tijd (S):" dataDxfId="67"/>
    <tableColumn id="3" xr3:uid="{826E1701-8774-4219-9ADB-E41C74511F5E}" name="Area ethanol:" dataDxfId="66"/>
    <tableColumn id="4" xr3:uid="{5B8983D3-85B7-43C6-AB8F-A6FF085CF29A}" name="Gecorrigeerde ethanol area (ST):" dataDxfId="65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AC283F5-7261-4825-AE99-4C3D4DD5710C}" name="Tabel6" displayName="Tabel6" ref="K2:L5" totalsRowShown="0" headerRowDxfId="64">
  <autoFilter ref="K2:L5" xr:uid="{44B0B707-7F98-43E8-8A96-86706152C83E}"/>
  <tableColumns count="2">
    <tableColumn id="1" xr3:uid="{707FA07A-4189-4F7A-B4BB-1FA7B5B1F4EB}" name="Meting:" dataDxfId="63"/>
    <tableColumn id="2" xr3:uid="{09FD85E8-0E9A-49BF-8998-2AC9E0E0C76F}" name="Area ethanol" dataDxfId="62">
      <calculatedColumnFormula>AVERAGE(L1:L2)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25745FB-C8B2-403A-8DB1-8A0B1C487209}" name="Tabel7" displayName="Tabel7" ref="N2:N9" totalsRowShown="0" headerRowDxfId="61">
  <autoFilter ref="N2:N9" xr:uid="{C29F08C8-825C-40BD-BA55-28E6842DE198}"/>
  <tableColumns count="1">
    <tableColumn id="1" xr3:uid="{988CC202-7C1C-40F7-B860-7A9632AC3576}" name="Percentage (%)" dataDxfId="60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2133ED73-F1A6-43A8-BD25-BAAC8F6E7458}" name="Tabel9" displayName="Tabel9" ref="A31:E34" totalsRowShown="0" headerRowDxfId="59">
  <autoFilter ref="A31:E34" xr:uid="{7DBBE626-12F0-4634-90F5-C9BDF012ABA8}"/>
  <tableColumns count="5">
    <tableColumn id="1" xr3:uid="{1431EBFF-B2EE-4C49-A8DD-8C5644796993}" name="Meting" dataDxfId="58"/>
    <tableColumn id="2" xr3:uid="{7FDDAED4-ABA3-4EC3-BD3E-6BEB8BFA1FA7}" name="Richting" dataDxfId="57"/>
    <tableColumn id="3" xr3:uid="{613F0A2B-C6F4-4B8E-9839-0728A671AF22}" name="Snijpunt" dataDxfId="56"/>
    <tableColumn id="4" xr3:uid="{5B7DCE77-42FE-4BA7-B199-7B45A0CC68DD}" name="R^2" dataDxfId="55"/>
    <tableColumn id="5" xr3:uid="{803DCBBE-C22E-462B-B87F-6DE270F3CB11}" name="Percentage (%)" dataDxfId="54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F0B1963A-504F-4B32-BD40-71FB383693F6}" name="Tabel216" displayName="Tabel216" ref="A2:D11" totalsRowShown="0" headerRowDxfId="53" headerRowBorderDxfId="52" tableBorderDxfId="51" totalsRowBorderDxfId="50">
  <autoFilter ref="A2:D11" xr:uid="{655DFD4D-47BB-43C5-9AA4-69FAAF206CD5}"/>
  <tableColumns count="4">
    <tableColumn id="1" xr3:uid="{1E1CC3F0-D6EC-491D-AE07-05F79E66E0F7}" name="Monster:" dataDxfId="49"/>
    <tableColumn id="2" xr3:uid="{21518ABB-B11A-4CC7-AAFE-1A8D0CE95B5F}" name="Retentie tijd (S):" dataDxfId="48"/>
    <tableColumn id="3" xr3:uid="{22854F07-3F4D-4ECD-A0D5-B93DC29E0FDA}" name="Area ethanol:" dataDxfId="47"/>
    <tableColumn id="4" xr3:uid="{6AA73FD3-0C21-4FB8-9562-3901C0379806}" name="Gecorrigeerde ethanol area (ST):" dataDxfId="46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C6BC7615-308C-4F71-B2BC-51B80558E542}" name="Tabel2517" displayName="Tabel2517" ref="F2:I11" totalsRowShown="0" headerRowDxfId="45" headerRowBorderDxfId="44" tableBorderDxfId="43" totalsRowBorderDxfId="42">
  <autoFilter ref="F2:I11" xr:uid="{999E5DD7-B394-4B0E-A1EB-2AC1F14EE79A}"/>
  <tableColumns count="4">
    <tableColumn id="1" xr3:uid="{8B847F01-5ABE-40E2-9D20-15972F7273B2}" name="Monster:" dataDxfId="41"/>
    <tableColumn id="2" xr3:uid="{2E041D54-8FEF-450A-A7B2-62D9D7DA4B6F}" name="Retentie tijd (S):" dataDxfId="40"/>
    <tableColumn id="3" xr3:uid="{E11E2ADC-69F0-4779-9631-0AA719B23B4D}" name="Area ethanol:" dataDxfId="39"/>
    <tableColumn id="4" xr3:uid="{A9B88419-FCFC-4C3B-B1EE-1142E44B46AA}" name="Gecorrigeerde ethanol area (ST):" dataDxfId="38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B39372E7-79C4-4080-8DFD-0CAD94720487}" name="Tabel618" displayName="Tabel618" ref="K2:L5" totalsRowShown="0" headerRowDxfId="37">
  <autoFilter ref="K2:L5" xr:uid="{44B0B707-7F98-43E8-8A96-86706152C83E}"/>
  <tableColumns count="2">
    <tableColumn id="1" xr3:uid="{A1522CA2-D066-4AE4-9A92-B378C5418571}" name="Meting:" dataDxfId="36"/>
    <tableColumn id="2" xr3:uid="{93C3308E-A5BE-4995-8EB2-76C967C21B47}" name="Area ethanol" dataDxfId="35">
      <calculatedColumnFormula>AVERAGE(L1:L2)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7C24E1AA-3A4B-4C49-B0BA-BCCB1AD77EA2}" name="Tabel719" displayName="Tabel719" ref="N2:N9" totalsRowShown="0" headerRowDxfId="34">
  <autoFilter ref="N2:N9" xr:uid="{C29F08C8-825C-40BD-BA55-28E6842DE198}"/>
  <tableColumns count="1">
    <tableColumn id="1" xr3:uid="{533473DD-BFDD-4212-A383-18E231BED31F}" name="Percentage (%)" dataDxfId="3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7" Type="http://schemas.openxmlformats.org/officeDocument/2006/relationships/table" Target="../tables/table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9.xml"/><Relationship Id="rId5" Type="http://schemas.openxmlformats.org/officeDocument/2006/relationships/table" Target="../tables/table8.xml"/><Relationship Id="rId4" Type="http://schemas.openxmlformats.org/officeDocument/2006/relationships/table" Target="../tables/table7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7" Type="http://schemas.openxmlformats.org/officeDocument/2006/relationships/table" Target="../tables/table15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14.xml"/><Relationship Id="rId5" Type="http://schemas.openxmlformats.org/officeDocument/2006/relationships/table" Target="../tables/table13.xml"/><Relationship Id="rId4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5823F-2FF1-4752-A829-1090B6368500}">
  <dimension ref="A1:N34"/>
  <sheetViews>
    <sheetView workbookViewId="0">
      <selection activeCell="D5" sqref="D5"/>
    </sheetView>
  </sheetViews>
  <sheetFormatPr defaultRowHeight="15" x14ac:dyDescent="0.25"/>
  <cols>
    <col min="1" max="1" width="25" bestFit="1" customWidth="1"/>
    <col min="2" max="2" width="17.7109375" customWidth="1"/>
    <col min="3" max="3" width="15.140625" customWidth="1"/>
    <col min="4" max="4" width="32.28515625" bestFit="1" customWidth="1"/>
    <col min="5" max="5" width="16.5703125" customWidth="1"/>
    <col min="6" max="6" width="25" bestFit="1" customWidth="1"/>
    <col min="7" max="7" width="17.7109375" customWidth="1"/>
    <col min="8" max="8" width="15.140625" customWidth="1"/>
    <col min="9" max="9" width="32.28515625" bestFit="1" customWidth="1"/>
    <col min="11" max="12" width="23.5703125" customWidth="1"/>
    <col min="14" max="14" width="42.85546875" bestFit="1" customWidth="1"/>
  </cols>
  <sheetData>
    <row r="1" spans="1:14" ht="21" x14ac:dyDescent="0.35">
      <c r="A1" s="12" t="s">
        <v>27</v>
      </c>
      <c r="B1" s="12"/>
      <c r="C1" s="12"/>
      <c r="D1" s="12"/>
      <c r="F1" s="12" t="s">
        <v>28</v>
      </c>
      <c r="G1" s="12"/>
      <c r="H1" s="12"/>
      <c r="I1" s="12"/>
      <c r="K1" s="12" t="s">
        <v>17</v>
      </c>
      <c r="L1" s="12"/>
      <c r="N1" s="9" t="s">
        <v>19</v>
      </c>
    </row>
    <row r="2" spans="1:14" x14ac:dyDescent="0.25">
      <c r="A2" s="6" t="s">
        <v>0</v>
      </c>
      <c r="B2" s="7" t="s">
        <v>10</v>
      </c>
      <c r="C2" s="7" t="s">
        <v>2</v>
      </c>
      <c r="D2" s="8" t="s">
        <v>15</v>
      </c>
      <c r="F2" s="6" t="s">
        <v>0</v>
      </c>
      <c r="G2" s="7" t="s">
        <v>10</v>
      </c>
      <c r="H2" s="7" t="s">
        <v>2</v>
      </c>
      <c r="I2" s="8" t="s">
        <v>15</v>
      </c>
      <c r="K2" s="1" t="s">
        <v>14</v>
      </c>
      <c r="L2" s="1" t="s">
        <v>18</v>
      </c>
      <c r="N2" s="1" t="s">
        <v>20</v>
      </c>
    </row>
    <row r="3" spans="1:14" x14ac:dyDescent="0.25">
      <c r="A3" s="2" t="s">
        <v>1</v>
      </c>
      <c r="B3" s="1">
        <v>4.1609999999999996</v>
      </c>
      <c r="C3" s="1">
        <v>23026</v>
      </c>
      <c r="D3" s="3" t="s">
        <v>16</v>
      </c>
      <c r="F3" s="2" t="s">
        <v>1</v>
      </c>
      <c r="G3" s="10">
        <v>4.1589999999999998</v>
      </c>
      <c r="H3" s="1">
        <v>31354</v>
      </c>
      <c r="I3" s="3" t="s">
        <v>16</v>
      </c>
      <c r="K3" s="1" t="s">
        <v>11</v>
      </c>
      <c r="L3" s="1">
        <f>C4</f>
        <v>30531</v>
      </c>
      <c r="N3" s="1">
        <v>0</v>
      </c>
    </row>
    <row r="4" spans="1:14" x14ac:dyDescent="0.25">
      <c r="A4" s="2" t="s">
        <v>3</v>
      </c>
      <c r="B4" s="1">
        <v>4.1589999999999998</v>
      </c>
      <c r="C4" s="1">
        <v>30531</v>
      </c>
      <c r="D4" s="3">
        <f>C4-$C$4</f>
        <v>0</v>
      </c>
      <c r="F4" s="2" t="s">
        <v>3</v>
      </c>
      <c r="G4" s="10">
        <v>4.157</v>
      </c>
      <c r="H4" s="1">
        <v>21315</v>
      </c>
      <c r="I4" s="3">
        <f>H4-$H$4</f>
        <v>0</v>
      </c>
      <c r="K4" s="1" t="s">
        <v>12</v>
      </c>
      <c r="L4" s="1">
        <f>H4</f>
        <v>21315</v>
      </c>
      <c r="N4" s="1">
        <v>5</v>
      </c>
    </row>
    <row r="5" spans="1:14" x14ac:dyDescent="0.25">
      <c r="A5" s="2" t="s">
        <v>4</v>
      </c>
      <c r="B5" s="1">
        <v>4.1550000000000002</v>
      </c>
      <c r="C5" s="1">
        <v>60262</v>
      </c>
      <c r="D5" s="3">
        <f t="shared" ref="D5:D10" si="0">C5-$C$4</f>
        <v>29731</v>
      </c>
      <c r="F5" s="2" t="s">
        <v>4</v>
      </c>
      <c r="G5" s="10">
        <v>4.1559999999999997</v>
      </c>
      <c r="H5" s="1">
        <v>31709</v>
      </c>
      <c r="I5" s="3">
        <f t="shared" ref="I5:I10" si="1">H5-$H$4</f>
        <v>10394</v>
      </c>
      <c r="K5" s="1" t="s">
        <v>13</v>
      </c>
      <c r="L5" s="1">
        <f t="shared" ref="L5" si="2">AVERAGE(L3:L4)</f>
        <v>25923</v>
      </c>
      <c r="N5" s="1">
        <v>10</v>
      </c>
    </row>
    <row r="6" spans="1:14" x14ac:dyDescent="0.25">
      <c r="A6" s="2" t="s">
        <v>5</v>
      </c>
      <c r="B6" s="1">
        <v>4.1539999999999999</v>
      </c>
      <c r="C6" s="1">
        <v>66857</v>
      </c>
      <c r="D6" s="3">
        <f t="shared" si="0"/>
        <v>36326</v>
      </c>
      <c r="F6" s="2" t="s">
        <v>5</v>
      </c>
      <c r="G6" s="10">
        <v>4.1539999999999999</v>
      </c>
      <c r="H6" s="1">
        <v>164563</v>
      </c>
      <c r="I6" s="3">
        <f t="shared" si="1"/>
        <v>143248</v>
      </c>
      <c r="N6" s="1">
        <v>15</v>
      </c>
    </row>
    <row r="7" spans="1:14" x14ac:dyDescent="0.25">
      <c r="A7" s="2" t="s">
        <v>6</v>
      </c>
      <c r="B7" s="1">
        <v>4.1529999999999996</v>
      </c>
      <c r="C7" s="1">
        <v>98247</v>
      </c>
      <c r="D7" s="3">
        <f t="shared" si="0"/>
        <v>67716</v>
      </c>
      <c r="F7" s="2" t="s">
        <v>6</v>
      </c>
      <c r="G7" s="10">
        <v>4.1589999999999998</v>
      </c>
      <c r="H7" s="1">
        <v>69701</v>
      </c>
      <c r="I7" s="3">
        <f t="shared" si="1"/>
        <v>48386</v>
      </c>
      <c r="N7" s="1">
        <v>20</v>
      </c>
    </row>
    <row r="8" spans="1:14" x14ac:dyDescent="0.25">
      <c r="A8" s="2" t="s">
        <v>7</v>
      </c>
      <c r="B8" s="1">
        <v>4.1529999999999996</v>
      </c>
      <c r="C8" s="1">
        <v>96512</v>
      </c>
      <c r="D8" s="3">
        <f t="shared" si="0"/>
        <v>65981</v>
      </c>
      <c r="F8" s="2" t="s">
        <v>7</v>
      </c>
      <c r="G8" s="10">
        <v>4.16</v>
      </c>
      <c r="H8" s="1">
        <v>52292</v>
      </c>
      <c r="I8" s="3">
        <f t="shared" si="1"/>
        <v>30977</v>
      </c>
      <c r="N8" s="1">
        <v>25</v>
      </c>
    </row>
    <row r="9" spans="1:14" x14ac:dyDescent="0.25">
      <c r="A9" s="2" t="s">
        <v>8</v>
      </c>
      <c r="B9" s="1">
        <v>4.1520000000000001</v>
      </c>
      <c r="C9" s="1">
        <v>94327</v>
      </c>
      <c r="D9" s="3">
        <f t="shared" si="0"/>
        <v>63796</v>
      </c>
      <c r="F9" s="2" t="s">
        <v>8</v>
      </c>
      <c r="G9" s="10">
        <v>4.16</v>
      </c>
      <c r="H9" s="1">
        <v>60854</v>
      </c>
      <c r="I9" s="3">
        <f t="shared" si="1"/>
        <v>39539</v>
      </c>
      <c r="N9" s="1">
        <v>30</v>
      </c>
    </row>
    <row r="10" spans="1:14" ht="15.75" thickBot="1" x14ac:dyDescent="0.3">
      <c r="A10" s="4" t="s">
        <v>9</v>
      </c>
      <c r="B10" s="5">
        <v>4.1509999999999998</v>
      </c>
      <c r="C10" s="5">
        <v>138662</v>
      </c>
      <c r="D10" s="3">
        <f t="shared" si="0"/>
        <v>108131</v>
      </c>
      <c r="F10" s="4" t="s">
        <v>9</v>
      </c>
      <c r="G10" s="11">
        <v>4.1589999999999998</v>
      </c>
      <c r="H10" s="5">
        <v>78047</v>
      </c>
      <c r="I10" s="3">
        <f t="shared" si="1"/>
        <v>56732</v>
      </c>
    </row>
    <row r="13" spans="1:14" x14ac:dyDescent="0.25">
      <c r="K13" t="s">
        <v>31</v>
      </c>
    </row>
    <row r="30" spans="1:5" ht="21" x14ac:dyDescent="0.35">
      <c r="A30" s="12" t="s">
        <v>21</v>
      </c>
      <c r="B30" s="12"/>
      <c r="C30" s="12"/>
      <c r="D30" s="12"/>
      <c r="E30" s="12"/>
    </row>
    <row r="31" spans="1:5" x14ac:dyDescent="0.25">
      <c r="A31" s="1" t="s">
        <v>23</v>
      </c>
      <c r="B31" s="1" t="s">
        <v>24</v>
      </c>
      <c r="C31" s="1" t="s">
        <v>25</v>
      </c>
      <c r="D31" s="1" t="s">
        <v>26</v>
      </c>
      <c r="E31" s="1" t="s">
        <v>20</v>
      </c>
    </row>
    <row r="32" spans="1:5" x14ac:dyDescent="0.25">
      <c r="A32" s="1" t="s">
        <v>11</v>
      </c>
      <c r="B32" s="1">
        <f>SLOPE(D4:D10,Tabel7[Percentage (%)])</f>
        <v>3015.5571428571429</v>
      </c>
      <c r="C32" s="1">
        <f>INTERCEPT(D4:D10,Tabel7[Percentage (%)])</f>
        <v>7863.9285714285725</v>
      </c>
      <c r="D32" s="1">
        <f>RSQ(D4:D10,Tabel7[Percentage (%)])</f>
        <v>0.88786577184822102</v>
      </c>
      <c r="E32" s="1">
        <f>(C4-Tabel9[[#This Row],[Snijpunt]])/Tabel9[[#This Row],[Richting]]</f>
        <v>7.5167109607795757</v>
      </c>
    </row>
    <row r="33" spans="1:5" x14ac:dyDescent="0.25">
      <c r="A33" s="1" t="s">
        <v>12</v>
      </c>
      <c r="B33" s="1">
        <f>SLOPE(I4:I10,Tabel7[Percentage (%)])</f>
        <v>830.107142857143</v>
      </c>
      <c r="C33" s="1">
        <f>INTERCEPT(I4:I10,Tabel7[Percentage (%)])</f>
        <v>34587.821428571428</v>
      </c>
      <c r="D33" s="1">
        <f>RSQ(I4:I10,Tabel7[Percentage (%)])</f>
        <v>3.6482029164569732E-2</v>
      </c>
      <c r="E33" s="1">
        <f>(H4-Tabel9[[#This Row],[Snijpunt]])/Tabel9[[#This Row],[Richting]]</f>
        <v>-15.989287097190548</v>
      </c>
    </row>
    <row r="34" spans="1:5" x14ac:dyDescent="0.25">
      <c r="A34" s="1" t="s">
        <v>22</v>
      </c>
      <c r="B34" s="1">
        <f>AVERAGE(B32:B33)</f>
        <v>1922.832142857143</v>
      </c>
      <c r="C34" s="1">
        <f>AVERAGE(C32:C33)</f>
        <v>21225.875</v>
      </c>
      <c r="D34" s="1">
        <f>AVERAGE(D32:D33)</f>
        <v>0.4621739005063954</v>
      </c>
      <c r="E34" s="1">
        <f>(L5-Tabel9[[#This Row],[Snijpunt]])/Tabel9[[#This Row],[Richting]]</f>
        <v>2.4428159355712276</v>
      </c>
    </row>
  </sheetData>
  <mergeCells count="4">
    <mergeCell ref="A1:D1"/>
    <mergeCell ref="F1:I1"/>
    <mergeCell ref="K1:L1"/>
    <mergeCell ref="A30:E30"/>
  </mergeCells>
  <phoneticPr fontId="2" type="noConversion"/>
  <pageMargins left="0.7" right="0.7" top="0.75" bottom="0.75" header="0.3" footer="0.3"/>
  <pageSetup paperSize="9" orientation="portrait" r:id="rId1"/>
  <drawing r:id="rId2"/>
  <tableParts count="5">
    <tablePart r:id="rId3"/>
    <tablePart r:id="rId4"/>
    <tablePart r:id="rId5"/>
    <tablePart r:id="rId6"/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92146-A0DF-40FE-80A5-509E074BD68B}">
  <dimension ref="A1:N33"/>
  <sheetViews>
    <sheetView tabSelected="1" workbookViewId="0">
      <selection activeCell="E32" sqref="E32"/>
    </sheetView>
  </sheetViews>
  <sheetFormatPr defaultRowHeight="15" x14ac:dyDescent="0.25"/>
  <cols>
    <col min="1" max="1" width="48.42578125" bestFit="1" customWidth="1"/>
    <col min="2" max="2" width="17.7109375" customWidth="1"/>
    <col min="3" max="3" width="15.140625" customWidth="1"/>
    <col min="4" max="4" width="32.28515625" bestFit="1" customWidth="1"/>
    <col min="5" max="5" width="16.5703125" customWidth="1"/>
    <col min="6" max="6" width="48.85546875" bestFit="1" customWidth="1"/>
    <col min="7" max="7" width="17.7109375" customWidth="1"/>
    <col min="8" max="8" width="15.140625" customWidth="1"/>
    <col min="9" max="9" width="32.28515625" bestFit="1" customWidth="1"/>
    <col min="11" max="12" width="23.5703125" customWidth="1"/>
    <col min="14" max="14" width="42.85546875" bestFit="1" customWidth="1"/>
  </cols>
  <sheetData>
    <row r="1" spans="1:14" ht="21" x14ac:dyDescent="0.35">
      <c r="A1" s="12" t="s">
        <v>41</v>
      </c>
      <c r="B1" s="12"/>
      <c r="C1" s="12"/>
      <c r="D1" s="12"/>
      <c r="F1" s="12" t="s">
        <v>32</v>
      </c>
      <c r="G1" s="12"/>
      <c r="H1" s="12"/>
      <c r="I1" s="12"/>
      <c r="K1" s="12" t="s">
        <v>17</v>
      </c>
      <c r="L1" s="12"/>
      <c r="N1" s="9" t="s">
        <v>19</v>
      </c>
    </row>
    <row r="2" spans="1:14" x14ac:dyDescent="0.25">
      <c r="A2" s="1" t="s">
        <v>0</v>
      </c>
      <c r="B2" s="1" t="s">
        <v>10</v>
      </c>
      <c r="C2" s="1" t="s">
        <v>2</v>
      </c>
      <c r="D2" s="1" t="s">
        <v>15</v>
      </c>
      <c r="F2" s="6" t="s">
        <v>0</v>
      </c>
      <c r="G2" s="7" t="s">
        <v>10</v>
      </c>
      <c r="H2" s="7" t="s">
        <v>2</v>
      </c>
      <c r="I2" s="8" t="s">
        <v>15</v>
      </c>
      <c r="K2" s="1" t="s">
        <v>14</v>
      </c>
      <c r="L2" s="1" t="s">
        <v>18</v>
      </c>
      <c r="N2" s="1" t="s">
        <v>20</v>
      </c>
    </row>
    <row r="3" spans="1:14" x14ac:dyDescent="0.25">
      <c r="A3" s="1" t="s">
        <v>33</v>
      </c>
      <c r="B3" s="1"/>
      <c r="C3" s="1"/>
      <c r="D3" s="1" t="s">
        <v>16</v>
      </c>
      <c r="F3" s="1" t="s">
        <v>33</v>
      </c>
      <c r="G3" s="10"/>
      <c r="H3" s="1"/>
      <c r="I3" s="1" t="s">
        <v>16</v>
      </c>
      <c r="K3" s="1" t="s">
        <v>11</v>
      </c>
      <c r="L3" s="1">
        <f>C5</f>
        <v>0</v>
      </c>
      <c r="N3" s="1">
        <v>0</v>
      </c>
    </row>
    <row r="4" spans="1:14" x14ac:dyDescent="0.25">
      <c r="A4" s="1" t="s">
        <v>3</v>
      </c>
      <c r="B4" s="1"/>
      <c r="C4" s="1"/>
      <c r="D4" s="1" t="s">
        <v>16</v>
      </c>
      <c r="F4" s="1" t="s">
        <v>3</v>
      </c>
      <c r="G4" s="10"/>
      <c r="H4" s="1"/>
      <c r="I4" s="1" t="s">
        <v>16</v>
      </c>
      <c r="K4" s="1" t="s">
        <v>12</v>
      </c>
      <c r="L4" s="1">
        <f>H5</f>
        <v>0</v>
      </c>
      <c r="N4" s="1">
        <v>5</v>
      </c>
    </row>
    <row r="5" spans="1:14" x14ac:dyDescent="0.25">
      <c r="A5" s="1" t="s">
        <v>34</v>
      </c>
      <c r="B5" s="1"/>
      <c r="C5" s="1"/>
      <c r="D5" s="1">
        <f>C5-$C$5</f>
        <v>0</v>
      </c>
      <c r="F5" s="1" t="s">
        <v>34</v>
      </c>
      <c r="G5" s="10"/>
      <c r="H5" s="1"/>
      <c r="I5" s="1">
        <f>H5-$H$5</f>
        <v>0</v>
      </c>
      <c r="K5" s="1" t="s">
        <v>13</v>
      </c>
      <c r="L5" s="1">
        <f t="shared" ref="L5" si="0">AVERAGE(L3:L4)</f>
        <v>0</v>
      </c>
      <c r="N5" s="1">
        <v>10</v>
      </c>
    </row>
    <row r="6" spans="1:14" x14ac:dyDescent="0.25">
      <c r="A6" s="1" t="s">
        <v>35</v>
      </c>
      <c r="B6" s="1"/>
      <c r="C6" s="1"/>
      <c r="D6" s="1">
        <f t="shared" ref="D6:D11" si="1">C6-$C$5</f>
        <v>0</v>
      </c>
      <c r="F6" s="1" t="s">
        <v>35</v>
      </c>
      <c r="G6" s="10"/>
      <c r="H6" s="1"/>
      <c r="I6" s="1">
        <f t="shared" ref="I6:I11" si="2">H6-$H$5</f>
        <v>0</v>
      </c>
      <c r="N6" s="1">
        <v>15</v>
      </c>
    </row>
    <row r="7" spans="1:14" x14ac:dyDescent="0.25">
      <c r="A7" s="1" t="s">
        <v>36</v>
      </c>
      <c r="B7" s="1"/>
      <c r="C7" s="1"/>
      <c r="D7" s="1">
        <f t="shared" si="1"/>
        <v>0</v>
      </c>
      <c r="F7" s="1" t="s">
        <v>36</v>
      </c>
      <c r="G7" s="10"/>
      <c r="H7" s="1"/>
      <c r="I7" s="1">
        <f t="shared" si="2"/>
        <v>0</v>
      </c>
      <c r="N7" s="1">
        <v>20</v>
      </c>
    </row>
    <row r="8" spans="1:14" x14ac:dyDescent="0.25">
      <c r="A8" s="1" t="s">
        <v>37</v>
      </c>
      <c r="B8" s="1"/>
      <c r="C8" s="1"/>
      <c r="D8" s="1">
        <f t="shared" si="1"/>
        <v>0</v>
      </c>
      <c r="F8" s="1" t="s">
        <v>37</v>
      </c>
      <c r="G8" s="10"/>
      <c r="H8" s="1"/>
      <c r="I8" s="1">
        <f t="shared" si="2"/>
        <v>0</v>
      </c>
      <c r="N8" s="1">
        <v>25</v>
      </c>
    </row>
    <row r="9" spans="1:14" x14ac:dyDescent="0.25">
      <c r="A9" s="1" t="s">
        <v>38</v>
      </c>
      <c r="B9" s="1"/>
      <c r="C9" s="1"/>
      <c r="D9" s="1">
        <f t="shared" si="1"/>
        <v>0</v>
      </c>
      <c r="F9" s="1" t="s">
        <v>38</v>
      </c>
      <c r="G9" s="10"/>
      <c r="H9" s="1"/>
      <c r="I9" s="1">
        <f t="shared" si="2"/>
        <v>0</v>
      </c>
      <c r="N9" s="1">
        <v>30</v>
      </c>
    </row>
    <row r="10" spans="1:14" x14ac:dyDescent="0.25">
      <c r="A10" s="1" t="s">
        <v>39</v>
      </c>
      <c r="B10" s="1"/>
      <c r="C10" s="1"/>
      <c r="D10" s="1">
        <f t="shared" si="1"/>
        <v>0</v>
      </c>
      <c r="F10" s="1" t="s">
        <v>39</v>
      </c>
      <c r="G10" s="10"/>
      <c r="H10" s="1"/>
      <c r="I10" s="1">
        <f t="shared" si="2"/>
        <v>0</v>
      </c>
    </row>
    <row r="11" spans="1:14" x14ac:dyDescent="0.25">
      <c r="A11" s="1" t="s">
        <v>40</v>
      </c>
      <c r="B11" s="1"/>
      <c r="C11" s="1"/>
      <c r="D11" s="1">
        <f t="shared" si="1"/>
        <v>0</v>
      </c>
      <c r="F11" s="1" t="s">
        <v>40</v>
      </c>
      <c r="G11" s="10"/>
      <c r="H11" s="1"/>
      <c r="I11" s="1">
        <f t="shared" si="2"/>
        <v>0</v>
      </c>
    </row>
    <row r="30" spans="1:5" ht="21" x14ac:dyDescent="0.35">
      <c r="A30" s="12" t="s">
        <v>21</v>
      </c>
      <c r="B30" s="12"/>
      <c r="C30" s="12"/>
      <c r="D30" s="12"/>
      <c r="E30" s="12"/>
    </row>
    <row r="31" spans="1:5" x14ac:dyDescent="0.25">
      <c r="A31" s="1" t="s">
        <v>23</v>
      </c>
      <c r="B31" s="1" t="s">
        <v>24</v>
      </c>
      <c r="C31" s="1" t="s">
        <v>25</v>
      </c>
      <c r="D31" s="1" t="s">
        <v>26</v>
      </c>
      <c r="E31" s="1" t="s">
        <v>20</v>
      </c>
    </row>
    <row r="32" spans="1:5" x14ac:dyDescent="0.25">
      <c r="A32" s="1" t="s">
        <v>11</v>
      </c>
      <c r="B32" s="1">
        <f>SLOPE(D5:D11,Tabel719[Percentage (%)])</f>
        <v>0</v>
      </c>
      <c r="C32" s="1">
        <f>INTERCEPT(D5:D11,Tabel719[Percentage (%)])</f>
        <v>0</v>
      </c>
      <c r="D32" s="1" t="e">
        <f>RSQ(D5:D11,Tabel719[Percentage (%)])</f>
        <v>#DIV/0!</v>
      </c>
      <c r="E32" s="1" t="e">
        <f>(C5-Tabel920[[#This Row],[Snijpunt]])/Tabel920[[#This Row],[Richting]]</f>
        <v>#DIV/0!</v>
      </c>
    </row>
    <row r="33" spans="1:5" x14ac:dyDescent="0.25">
      <c r="A33" s="1" t="s">
        <v>12</v>
      </c>
      <c r="B33" s="1">
        <f>SLOPE(I5:I11,Tabel719[Percentage (%)])</f>
        <v>0</v>
      </c>
      <c r="C33" s="1">
        <f>INTERCEPT(I5:I11,Tabel719[Percentage (%)])</f>
        <v>0</v>
      </c>
      <c r="D33" s="1" t="e">
        <f>RSQ(I5:I11,Tabel719[Percentage (%)])</f>
        <v>#DIV/0!</v>
      </c>
      <c r="E33" s="1" t="e">
        <f>(H5-Tabel920[[#This Row],[Snijpunt]])/Tabel920[[#This Row],[Richting]]</f>
        <v>#DIV/0!</v>
      </c>
    </row>
  </sheetData>
  <mergeCells count="4">
    <mergeCell ref="A1:D1"/>
    <mergeCell ref="F1:I1"/>
    <mergeCell ref="K1:L1"/>
    <mergeCell ref="A30:E30"/>
  </mergeCells>
  <phoneticPr fontId="2" type="noConversion"/>
  <pageMargins left="0.7" right="0.7" top="0.75" bottom="0.75" header="0.3" footer="0.3"/>
  <pageSetup paperSize="9" orientation="portrait" r:id="rId1"/>
  <drawing r:id="rId2"/>
  <tableParts count="5">
    <tablePart r:id="rId3"/>
    <tablePart r:id="rId4"/>
    <tablePart r:id="rId5"/>
    <tablePart r:id="rId6"/>
    <tablePart r:id="rId7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68500-E4EB-47EB-9210-B8C262EE8F3A}">
  <dimension ref="A1:N34"/>
  <sheetViews>
    <sheetView workbookViewId="0">
      <selection activeCell="L18" sqref="L18"/>
    </sheetView>
  </sheetViews>
  <sheetFormatPr defaultRowHeight="15" x14ac:dyDescent="0.25"/>
  <cols>
    <col min="1" max="1" width="25" bestFit="1" customWidth="1"/>
    <col min="2" max="2" width="17.7109375" customWidth="1"/>
    <col min="3" max="3" width="15.140625" customWidth="1"/>
    <col min="4" max="4" width="32.28515625" bestFit="1" customWidth="1"/>
    <col min="5" max="5" width="16.5703125" customWidth="1"/>
    <col min="6" max="6" width="25" bestFit="1" customWidth="1"/>
    <col min="7" max="7" width="17.7109375" customWidth="1"/>
    <col min="8" max="8" width="15.140625" customWidth="1"/>
    <col min="9" max="9" width="32.28515625" bestFit="1" customWidth="1"/>
    <col min="11" max="12" width="23.5703125" customWidth="1"/>
    <col min="14" max="14" width="42.85546875" bestFit="1" customWidth="1"/>
  </cols>
  <sheetData>
    <row r="1" spans="1:14" ht="21" x14ac:dyDescent="0.35">
      <c r="A1" s="12" t="s">
        <v>30</v>
      </c>
      <c r="B1" s="12"/>
      <c r="C1" s="12"/>
      <c r="D1" s="12"/>
      <c r="F1" s="12" t="s">
        <v>29</v>
      </c>
      <c r="G1" s="12"/>
      <c r="H1" s="12"/>
      <c r="I1" s="12"/>
      <c r="K1" s="12" t="s">
        <v>17</v>
      </c>
      <c r="L1" s="12"/>
      <c r="N1" s="9" t="s">
        <v>19</v>
      </c>
    </row>
    <row r="2" spans="1:14" x14ac:dyDescent="0.25">
      <c r="A2" s="6" t="s">
        <v>0</v>
      </c>
      <c r="B2" s="7" t="s">
        <v>10</v>
      </c>
      <c r="C2" s="7" t="s">
        <v>2</v>
      </c>
      <c r="D2" s="8" t="s">
        <v>15</v>
      </c>
      <c r="F2" s="6" t="s">
        <v>0</v>
      </c>
      <c r="G2" s="7" t="s">
        <v>10</v>
      </c>
      <c r="H2" s="7" t="s">
        <v>2</v>
      </c>
      <c r="I2" s="8" t="s">
        <v>15</v>
      </c>
      <c r="K2" s="1" t="s">
        <v>14</v>
      </c>
      <c r="L2" s="1" t="s">
        <v>18</v>
      </c>
      <c r="N2" s="1" t="s">
        <v>20</v>
      </c>
    </row>
    <row r="3" spans="1:14" x14ac:dyDescent="0.25">
      <c r="A3" s="2" t="s">
        <v>1</v>
      </c>
      <c r="B3" s="1"/>
      <c r="C3" s="1"/>
      <c r="D3" s="3" t="s">
        <v>16</v>
      </c>
      <c r="F3" s="2" t="s">
        <v>1</v>
      </c>
      <c r="G3" s="10"/>
      <c r="H3" s="1"/>
      <c r="I3" s="3" t="s">
        <v>16</v>
      </c>
      <c r="K3" s="1" t="s">
        <v>11</v>
      </c>
      <c r="L3" s="1">
        <f>C4</f>
        <v>0</v>
      </c>
      <c r="N3" s="1">
        <v>0</v>
      </c>
    </row>
    <row r="4" spans="1:14" x14ac:dyDescent="0.25">
      <c r="A4" s="2" t="s">
        <v>3</v>
      </c>
      <c r="B4" s="1"/>
      <c r="C4" s="1"/>
      <c r="D4" s="3">
        <f>C4-$C$4</f>
        <v>0</v>
      </c>
      <c r="F4" s="2" t="s">
        <v>3</v>
      </c>
      <c r="G4" s="10"/>
      <c r="H4" s="1"/>
      <c r="I4" s="3">
        <f>H4-$H$4</f>
        <v>0</v>
      </c>
      <c r="K4" s="1" t="s">
        <v>12</v>
      </c>
      <c r="L4" s="1">
        <f>H4</f>
        <v>0</v>
      </c>
      <c r="N4" s="1">
        <v>5</v>
      </c>
    </row>
    <row r="5" spans="1:14" x14ac:dyDescent="0.25">
      <c r="A5" s="2" t="s">
        <v>4</v>
      </c>
      <c r="B5" s="1"/>
      <c r="C5" s="1"/>
      <c r="D5" s="3">
        <f t="shared" ref="D5:D10" si="0">C5-$C$4</f>
        <v>0</v>
      </c>
      <c r="F5" s="2" t="s">
        <v>4</v>
      </c>
      <c r="G5" s="10"/>
      <c r="H5" s="1"/>
      <c r="I5" s="3">
        <f t="shared" ref="I5:I10" si="1">H5-$H$4</f>
        <v>0</v>
      </c>
      <c r="K5" s="1" t="s">
        <v>13</v>
      </c>
      <c r="L5" s="1">
        <f t="shared" ref="L5" si="2">AVERAGE(L3:L4)</f>
        <v>0</v>
      </c>
      <c r="N5" s="1">
        <v>10</v>
      </c>
    </row>
    <row r="6" spans="1:14" x14ac:dyDescent="0.25">
      <c r="A6" s="2" t="s">
        <v>5</v>
      </c>
      <c r="B6" s="1"/>
      <c r="C6" s="1"/>
      <c r="D6" s="3">
        <f t="shared" si="0"/>
        <v>0</v>
      </c>
      <c r="F6" s="2" t="s">
        <v>5</v>
      </c>
      <c r="G6" s="10"/>
      <c r="H6" s="1"/>
      <c r="I6" s="3">
        <f t="shared" si="1"/>
        <v>0</v>
      </c>
      <c r="N6" s="1">
        <v>15</v>
      </c>
    </row>
    <row r="7" spans="1:14" x14ac:dyDescent="0.25">
      <c r="A7" s="2" t="s">
        <v>6</v>
      </c>
      <c r="B7" s="1"/>
      <c r="C7" s="1"/>
      <c r="D7" s="3">
        <f t="shared" si="0"/>
        <v>0</v>
      </c>
      <c r="F7" s="2" t="s">
        <v>6</v>
      </c>
      <c r="G7" s="10"/>
      <c r="H7" s="1"/>
      <c r="I7" s="3">
        <f t="shared" si="1"/>
        <v>0</v>
      </c>
      <c r="N7" s="1">
        <v>20</v>
      </c>
    </row>
    <row r="8" spans="1:14" x14ac:dyDescent="0.25">
      <c r="A8" s="2" t="s">
        <v>7</v>
      </c>
      <c r="B8" s="1"/>
      <c r="C8" s="1"/>
      <c r="D8" s="3">
        <f t="shared" si="0"/>
        <v>0</v>
      </c>
      <c r="F8" s="2" t="s">
        <v>7</v>
      </c>
      <c r="G8" s="10"/>
      <c r="H8" s="1"/>
      <c r="I8" s="3">
        <f t="shared" si="1"/>
        <v>0</v>
      </c>
      <c r="N8" s="1">
        <v>25</v>
      </c>
    </row>
    <row r="9" spans="1:14" x14ac:dyDescent="0.25">
      <c r="A9" s="2" t="s">
        <v>8</v>
      </c>
      <c r="B9" s="1"/>
      <c r="C9" s="1"/>
      <c r="D9" s="3">
        <f t="shared" si="0"/>
        <v>0</v>
      </c>
      <c r="F9" s="2" t="s">
        <v>8</v>
      </c>
      <c r="G9" s="10"/>
      <c r="H9" s="1"/>
      <c r="I9" s="3">
        <f t="shared" si="1"/>
        <v>0</v>
      </c>
      <c r="N9" s="1">
        <v>30</v>
      </c>
    </row>
    <row r="10" spans="1:14" ht="15.75" thickBot="1" x14ac:dyDescent="0.3">
      <c r="A10" s="4" t="s">
        <v>9</v>
      </c>
      <c r="B10" s="5"/>
      <c r="C10" s="5"/>
      <c r="D10" s="3">
        <f t="shared" si="0"/>
        <v>0</v>
      </c>
      <c r="F10" s="4" t="s">
        <v>9</v>
      </c>
      <c r="G10" s="11"/>
      <c r="H10" s="5"/>
      <c r="I10" s="3">
        <f t="shared" si="1"/>
        <v>0</v>
      </c>
    </row>
    <row r="30" spans="1:5" ht="21" x14ac:dyDescent="0.35">
      <c r="A30" s="12" t="s">
        <v>21</v>
      </c>
      <c r="B30" s="12"/>
      <c r="C30" s="12"/>
      <c r="D30" s="12"/>
      <c r="E30" s="12"/>
    </row>
    <row r="31" spans="1:5" x14ac:dyDescent="0.25">
      <c r="A31" s="1" t="s">
        <v>23</v>
      </c>
      <c r="B31" s="1" t="s">
        <v>24</v>
      </c>
      <c r="C31" s="1" t="s">
        <v>25</v>
      </c>
      <c r="D31" s="1" t="s">
        <v>26</v>
      </c>
      <c r="E31" s="1" t="s">
        <v>20</v>
      </c>
    </row>
    <row r="32" spans="1:5" x14ac:dyDescent="0.25">
      <c r="A32" s="1" t="s">
        <v>11</v>
      </c>
      <c r="B32" s="1">
        <f>SLOPE(D4:D10,Tabel71924[Percentage (%)])</f>
        <v>0</v>
      </c>
      <c r="C32" s="1">
        <f>INTERCEPT(D4:D10,Tabel71924[Percentage (%)])</f>
        <v>0</v>
      </c>
      <c r="D32" s="1" t="e">
        <f>RSQ(D4:D10,Tabel71924[Percentage (%)])</f>
        <v>#DIV/0!</v>
      </c>
      <c r="E32" s="1" t="e">
        <f>(C4-Tabel92025[[#This Row],[Snijpunt]])/Tabel92025[[#This Row],[Richting]]</f>
        <v>#DIV/0!</v>
      </c>
    </row>
    <row r="33" spans="1:5" x14ac:dyDescent="0.25">
      <c r="A33" s="1" t="s">
        <v>12</v>
      </c>
      <c r="B33" s="1">
        <f>SLOPE(I4:I10,Tabel71924[Percentage (%)])</f>
        <v>0</v>
      </c>
      <c r="C33" s="1">
        <f>INTERCEPT(I4:I10,Tabel71924[Percentage (%)])</f>
        <v>0</v>
      </c>
      <c r="D33" s="1" t="e">
        <f>RSQ(I4:I10,Tabel71924[Percentage (%)])</f>
        <v>#DIV/0!</v>
      </c>
      <c r="E33" s="1" t="e">
        <f>(H4-Tabel92025[[#This Row],[Snijpunt]])/Tabel92025[[#This Row],[Richting]]</f>
        <v>#DIV/0!</v>
      </c>
    </row>
    <row r="34" spans="1:5" x14ac:dyDescent="0.25">
      <c r="A34" s="1" t="s">
        <v>22</v>
      </c>
      <c r="B34" s="1">
        <f>AVERAGE(B32:B33)</f>
        <v>0</v>
      </c>
      <c r="C34" s="1">
        <f>AVERAGE(C32:C33)</f>
        <v>0</v>
      </c>
      <c r="D34" s="1" t="e">
        <f>AVERAGE(D32:D33)</f>
        <v>#DIV/0!</v>
      </c>
      <c r="E34" s="1" t="e">
        <f>(L5-Tabel92025[[#This Row],[Snijpunt]])/Tabel92025[[#This Row],[Richting]]</f>
        <v>#DIV/0!</v>
      </c>
    </row>
  </sheetData>
  <mergeCells count="4">
    <mergeCell ref="A1:D1"/>
    <mergeCell ref="F1:I1"/>
    <mergeCell ref="K1:L1"/>
    <mergeCell ref="A30:E30"/>
  </mergeCells>
  <pageMargins left="0.7" right="0.7" top="0.75" bottom="0.75" header="0.3" footer="0.3"/>
  <pageSetup paperSize="9" orientation="portrait" r:id="rId1"/>
  <drawing r:id="rId2"/>
  <tableParts count="5"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Serie 1 lijn 1 en 2</vt:lpstr>
      <vt:lpstr>Serie 2 lijn 1 en 2</vt:lpstr>
      <vt:lpstr>Serie 3 lijn 1 en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rory de jong</dc:creator>
  <cp:lastModifiedBy>Noah Ethan</cp:lastModifiedBy>
  <dcterms:created xsi:type="dcterms:W3CDTF">2019-12-12T07:46:28Z</dcterms:created>
  <dcterms:modified xsi:type="dcterms:W3CDTF">2020-01-13T13:01:44Z</dcterms:modified>
</cp:coreProperties>
</file>